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0785" activeTab="0"/>
  </bookViews>
  <sheets>
    <sheet name="Sheet5" sheetId="1" r:id="rId1"/>
  </sheets>
  <definedNames/>
  <calcPr fullCalcOnLoad="1"/>
</workbook>
</file>

<file path=xl/sharedStrings.xml><?xml version="1.0" encoding="utf-8"?>
<sst xmlns="http://schemas.openxmlformats.org/spreadsheetml/2006/main" count="83" uniqueCount="58">
  <si>
    <t>Town Name</t>
  </si>
  <si>
    <t>Est. Total Network Cost</t>
  </si>
  <si>
    <t>Constr. Costs Funded by MBI</t>
  </si>
  <si>
    <t>Prof. Svcs. Costs Funded by MBI</t>
  </si>
  <si>
    <t>Projected Town Contribution</t>
  </si>
  <si>
    <t>Make Ready Estimate included in budget</t>
  </si>
  <si>
    <t>Measured Aerial Strand Footage</t>
  </si>
  <si>
    <t>Mapped Utility Poles</t>
  </si>
  <si>
    <t>U'G Conduit Footage</t>
  </si>
  <si>
    <t>Mapping Residential Units</t>
  </si>
  <si>
    <t>2010 Census Housing Units</t>
  </si>
  <si>
    <t>Data Collection Route Validation @ $1176/mile</t>
  </si>
  <si>
    <t>Pole Attachment Heights @ $12/pole</t>
  </si>
  <si>
    <t>Final Strand Maps @ $86.50/mile</t>
  </si>
  <si>
    <t>FTTH Fiber &amp; Splice Design @ $510/mile</t>
  </si>
  <si>
    <t>Pole Application Processing @ $10/pole</t>
  </si>
  <si>
    <t>Total Design Services</t>
  </si>
  <si>
    <t>Procurement Construction Contract Bidding @ 1.25% of Costruciton Bid</t>
  </si>
  <si>
    <t>Material Bidding and Procurement @ 1% of Material Costs</t>
  </si>
  <si>
    <t>Full Office and Field Project Management Services @ 6% of total Construction Cost</t>
  </si>
  <si>
    <t>Total Professional Services</t>
  </si>
  <si>
    <t>Prof. Svcs. Costs Funded by MBI - Prof. Svcs Cost Est by WGE</t>
  </si>
  <si>
    <t>A</t>
  </si>
  <si>
    <t>Becket</t>
  </si>
  <si>
    <t>Blandford</t>
  </si>
  <si>
    <t>Charlemont</t>
  </si>
  <si>
    <t>Chesterfield</t>
  </si>
  <si>
    <t>Goshen</t>
  </si>
  <si>
    <t>Heath</t>
  </si>
  <si>
    <t>New Ashford</t>
  </si>
  <si>
    <t>New Salem</t>
  </si>
  <si>
    <t>Peru</t>
  </si>
  <si>
    <t>Plainfield</t>
  </si>
  <si>
    <t>Rowe</t>
  </si>
  <si>
    <t>Shutesbury</t>
  </si>
  <si>
    <t>Washington</t>
  </si>
  <si>
    <t>Windsor</t>
  </si>
  <si>
    <t>subtotal</t>
  </si>
  <si>
    <t>B</t>
  </si>
  <si>
    <t>Ashfield</t>
  </si>
  <si>
    <t>Cummington</t>
  </si>
  <si>
    <t>Leyden</t>
  </si>
  <si>
    <t>Monterey</t>
  </si>
  <si>
    <t>Sandisfield</t>
  </si>
  <si>
    <t>Wendell</t>
  </si>
  <si>
    <t>Worthington</t>
  </si>
  <si>
    <t>Subtotal</t>
  </si>
  <si>
    <t>C</t>
  </si>
  <si>
    <t>Colrain</t>
  </si>
  <si>
    <t>Egremont</t>
  </si>
  <si>
    <t>New Marlborough</t>
  </si>
  <si>
    <t>Tolland</t>
  </si>
  <si>
    <t>Tyringham</t>
  </si>
  <si>
    <t>Warwick</t>
  </si>
  <si>
    <t>A+B</t>
  </si>
  <si>
    <t>A+B+C</t>
  </si>
  <si>
    <t>Total Construction Costs</t>
  </si>
  <si>
    <t>Westfield Gas &amp; Electric Professional Services Estimates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</si>
</sst>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</numFmts>
  <fonts count="40"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3" fontId="21" fillId="0" borderId="0" xfId="0" applyNumberFormat="1" applyFont="1" applyAlignment="1">
      <alignment horizontal="center" wrapText="1"/>
    </xf>
    <xf numFmtId="42" fontId="21" fillId="0" borderId="0" xfId="0" applyNumberFormat="1" applyFont="1" applyAlignment="1">
      <alignment horizontal="center" wrapText="1"/>
    </xf>
    <xf numFmtId="0" fontId="19" fillId="0" borderId="0" xfId="0" applyFont="1" applyAlignment="1">
      <alignment/>
    </xf>
    <xf numFmtId="42" fontId="19" fillId="0" borderId="0" xfId="44" applyNumberFormat="1" applyFont="1" applyAlignment="1">
      <alignment/>
    </xf>
    <xf numFmtId="3" fontId="19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2" fontId="0" fillId="0" borderId="0" xfId="0" applyNumberFormat="1" applyAlignment="1">
      <alignment/>
    </xf>
    <xf numFmtId="0" fontId="20" fillId="0" borderId="0" xfId="0" applyFont="1" applyAlignment="1">
      <alignment/>
    </xf>
    <xf numFmtId="42" fontId="20" fillId="0" borderId="0" xfId="44" applyNumberFormat="1" applyFont="1" applyAlignment="1">
      <alignment/>
    </xf>
    <xf numFmtId="3" fontId="20" fillId="0" borderId="0" xfId="44" applyNumberFormat="1" applyFont="1" applyAlignment="1">
      <alignment/>
    </xf>
    <xf numFmtId="42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7" fontId="20" fillId="0" borderId="0" xfId="0" applyNumberFormat="1" applyFont="1" applyAlignment="1">
      <alignment/>
    </xf>
    <xf numFmtId="0" fontId="20" fillId="0" borderId="0" xfId="0" applyFont="1" applyFill="1" applyAlignment="1">
      <alignment horizontal="center" wrapText="1"/>
    </xf>
    <xf numFmtId="42" fontId="19" fillId="0" borderId="0" xfId="44" applyNumberFormat="1" applyFont="1" applyFill="1" applyAlignment="1">
      <alignment/>
    </xf>
    <xf numFmtId="42" fontId="20" fillId="0" borderId="0" xfId="44" applyNumberFormat="1" applyFont="1" applyFill="1" applyAlignment="1">
      <alignment/>
    </xf>
    <xf numFmtId="42" fontId="2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42" fontId="0" fillId="0" borderId="0" xfId="0" applyNumberFormat="1" applyFill="1" applyAlignment="1">
      <alignment/>
    </xf>
    <xf numFmtId="42" fontId="21" fillId="33" borderId="0" xfId="0" applyNumberFormat="1" applyFont="1" applyFill="1" applyAlignment="1">
      <alignment horizontal="center" wrapText="1"/>
    </xf>
    <xf numFmtId="4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7" fontId="20" fillId="33" borderId="0" xfId="0" applyNumberFormat="1" applyFont="1" applyFill="1" applyAlignment="1">
      <alignment/>
    </xf>
    <xf numFmtId="42" fontId="0" fillId="8" borderId="0" xfId="0" applyNumberFormat="1" applyFill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42" fontId="3" fillId="0" borderId="0" xfId="0" applyNumberFormat="1" applyFont="1" applyFill="1" applyAlignment="1">
      <alignment/>
    </xf>
    <xf numFmtId="42" fontId="3" fillId="33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0" fillId="9" borderId="0" xfId="0" applyFont="1" applyFill="1" applyAlignment="1">
      <alignment/>
    </xf>
    <xf numFmtId="42" fontId="20" fillId="9" borderId="0" xfId="44" applyNumberFormat="1" applyFont="1" applyFill="1" applyAlignment="1">
      <alignment/>
    </xf>
    <xf numFmtId="3" fontId="20" fillId="9" borderId="0" xfId="0" applyNumberFormat="1" applyFont="1" applyFill="1" applyAlignment="1">
      <alignment/>
    </xf>
    <xf numFmtId="3" fontId="21" fillId="9" borderId="0" xfId="0" applyNumberFormat="1" applyFont="1" applyFill="1" applyAlignment="1">
      <alignment/>
    </xf>
    <xf numFmtId="42" fontId="3" fillId="9" borderId="0" xfId="0" applyNumberFormat="1" applyFont="1" applyFill="1" applyAlignment="1">
      <alignment/>
    </xf>
    <xf numFmtId="42" fontId="0" fillId="0" borderId="0" xfId="0" applyNumberFormat="1" applyFont="1" applyFill="1" applyAlignment="1">
      <alignment/>
    </xf>
    <xf numFmtId="42" fontId="0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" width="2.00390625" style="0" customWidth="1"/>
    <col min="2" max="2" width="15.00390625" style="0" bestFit="1" customWidth="1"/>
    <col min="3" max="4" width="10.7109375" style="0" bestFit="1" customWidth="1"/>
    <col min="5" max="5" width="10.7109375" style="20" customWidth="1"/>
    <col min="6" max="8" width="10.7109375" style="0" bestFit="1" customWidth="1"/>
    <col min="9" max="9" width="8.00390625" style="0" bestFit="1" customWidth="1"/>
    <col min="10" max="11" width="6.7109375" style="0" bestFit="1" customWidth="1"/>
    <col min="12" max="12" width="8.8515625" style="0" hidden="1" customWidth="1"/>
    <col min="13" max="13" width="6.7109375" style="0" hidden="1" customWidth="1"/>
    <col min="14" max="15" width="10.00390625" style="9" bestFit="1" customWidth="1"/>
    <col min="16" max="16" width="10.00390625" style="9" customWidth="1"/>
    <col min="17" max="18" width="10.00390625" style="9" bestFit="1" customWidth="1"/>
    <col min="19" max="19" width="11.57421875" style="27" bestFit="1" customWidth="1"/>
    <col min="20" max="20" width="11.28125" style="9" customWidth="1"/>
    <col min="21" max="21" width="10.8515625" style="9" customWidth="1"/>
    <col min="22" max="22" width="11.57421875" style="9" bestFit="1" customWidth="1"/>
    <col min="23" max="23" width="11.57421875" style="27" bestFit="1" customWidth="1"/>
    <col min="24" max="24" width="11.57421875" style="0" bestFit="1" customWidth="1"/>
  </cols>
  <sheetData>
    <row r="1" spans="2:24" ht="33.75" customHeight="1">
      <c r="B1" s="35" t="s">
        <v>57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96.75">
      <c r="A2" s="1"/>
      <c r="B2" s="1" t="s">
        <v>0</v>
      </c>
      <c r="C2" s="2" t="s">
        <v>1</v>
      </c>
      <c r="D2" s="2" t="s">
        <v>2</v>
      </c>
      <c r="E2" s="16" t="s">
        <v>56</v>
      </c>
      <c r="F2" s="2" t="s">
        <v>3</v>
      </c>
      <c r="G2" s="2" t="s">
        <v>4</v>
      </c>
      <c r="H2" s="2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25" t="s">
        <v>16</v>
      </c>
      <c r="T2" s="4" t="s">
        <v>17</v>
      </c>
      <c r="U2" s="4" t="s">
        <v>18</v>
      </c>
      <c r="V2" s="4" t="s">
        <v>19</v>
      </c>
      <c r="W2" s="25" t="s">
        <v>20</v>
      </c>
      <c r="X2" s="4" t="s">
        <v>21</v>
      </c>
    </row>
    <row r="3" spans="1:24" ht="15">
      <c r="A3" s="5" t="s">
        <v>22</v>
      </c>
      <c r="B3" s="5" t="s">
        <v>23</v>
      </c>
      <c r="C3" s="6">
        <v>5900000</v>
      </c>
      <c r="D3" s="6">
        <v>1290000</v>
      </c>
      <c r="E3" s="17">
        <f>C3-F3-H3</f>
        <v>3438000</v>
      </c>
      <c r="F3" s="6">
        <v>860000</v>
      </c>
      <c r="G3" s="6">
        <v>3750000</v>
      </c>
      <c r="H3" s="6">
        <f>J3*450</f>
        <v>1602000</v>
      </c>
      <c r="I3" s="7">
        <v>567536</v>
      </c>
      <c r="J3" s="7">
        <v>3560</v>
      </c>
      <c r="K3" s="7">
        <v>1000</v>
      </c>
      <c r="L3" s="8">
        <v>1802</v>
      </c>
      <c r="M3" s="8">
        <v>1728</v>
      </c>
      <c r="N3" s="9">
        <f>1176*I3/5280</f>
        <v>126405.74545454545</v>
      </c>
      <c r="O3" s="9">
        <f>12*J3</f>
        <v>42720</v>
      </c>
      <c r="P3" s="9">
        <f>86.5*I3/5280</f>
        <v>9297.701515151515</v>
      </c>
      <c r="Q3" s="9">
        <f>510*I3/5280</f>
        <v>54818.818181818184</v>
      </c>
      <c r="R3" s="9">
        <f>10*J3</f>
        <v>35600</v>
      </c>
      <c r="S3" s="26">
        <f>SUM(N3:R3)</f>
        <v>268842.26515151514</v>
      </c>
      <c r="T3" s="9">
        <f>0.0125*E3*0.5</f>
        <v>21487.5</v>
      </c>
      <c r="U3" s="9">
        <f>0.01*E3*0.5</f>
        <v>17190</v>
      </c>
      <c r="V3" s="9">
        <f>0.06*E3</f>
        <v>206280</v>
      </c>
      <c r="W3" s="26">
        <f>SUM(S3:V3)</f>
        <v>513799.76515151514</v>
      </c>
      <c r="X3" s="9">
        <f>F3-W3</f>
        <v>346200.23484848486</v>
      </c>
    </row>
    <row r="4" spans="1:24" ht="15">
      <c r="A4" s="5" t="s">
        <v>22</v>
      </c>
      <c r="B4" s="5" t="s">
        <v>24</v>
      </c>
      <c r="C4" s="6">
        <v>2800000</v>
      </c>
      <c r="D4" s="6">
        <v>560000</v>
      </c>
      <c r="E4" s="17">
        <f aca="true" t="shared" si="0" ref="E4:E36">C4-F4-H4</f>
        <v>1696750</v>
      </c>
      <c r="F4" s="6">
        <v>480000</v>
      </c>
      <c r="G4" s="6">
        <v>1760000</v>
      </c>
      <c r="H4" s="6">
        <f aca="true" t="shared" si="1" ref="H4:H16">J4*450</f>
        <v>623250</v>
      </c>
      <c r="I4" s="7">
        <v>263956</v>
      </c>
      <c r="J4" s="7">
        <v>1385</v>
      </c>
      <c r="K4" s="7">
        <v>750</v>
      </c>
      <c r="L4" s="8">
        <v>605</v>
      </c>
      <c r="M4" s="8">
        <v>574</v>
      </c>
      <c r="N4" s="9">
        <f aca="true" t="shared" si="2" ref="N4:N16">1176*I4/5280</f>
        <v>58790.2</v>
      </c>
      <c r="O4" s="9">
        <f aca="true" t="shared" si="3" ref="O4:O16">12*J4</f>
        <v>16620</v>
      </c>
      <c r="P4" s="9">
        <f aca="true" t="shared" si="4" ref="P4:P16">86.5*I4/5280</f>
        <v>4324.279166666666</v>
      </c>
      <c r="Q4" s="9">
        <f aca="true" t="shared" si="5" ref="Q4:Q16">510*I4/5280</f>
        <v>25495.75</v>
      </c>
      <c r="R4" s="9">
        <f aca="true" t="shared" si="6" ref="R4:R16">10*J4</f>
        <v>13850</v>
      </c>
      <c r="S4" s="26">
        <f aca="true" t="shared" si="7" ref="S4:S16">SUM(N4:R4)</f>
        <v>119080.22916666666</v>
      </c>
      <c r="T4" s="9">
        <f aca="true" t="shared" si="8" ref="T4:T16">0.0125*E4*0.5</f>
        <v>10604.6875</v>
      </c>
      <c r="U4" s="9">
        <f aca="true" t="shared" si="9" ref="U4:U16">0.01*E4*0.5</f>
        <v>8483.75</v>
      </c>
      <c r="V4" s="9">
        <f aca="true" t="shared" si="10" ref="V4:V16">0.06*E4</f>
        <v>101805</v>
      </c>
      <c r="W4" s="26">
        <f aca="true" t="shared" si="11" ref="W4:W16">SUM(S4:V4)</f>
        <v>239973.66666666666</v>
      </c>
      <c r="X4" s="9">
        <f aca="true" t="shared" si="12" ref="X4:X17">F4-W4</f>
        <v>240026.33333333334</v>
      </c>
    </row>
    <row r="5" spans="1:24" ht="15">
      <c r="A5" s="5" t="s">
        <v>22</v>
      </c>
      <c r="B5" s="5" t="s">
        <v>25</v>
      </c>
      <c r="C5" s="6">
        <v>2670000</v>
      </c>
      <c r="D5" s="6">
        <v>530000</v>
      </c>
      <c r="E5" s="17">
        <f t="shared" si="0"/>
        <v>1437650</v>
      </c>
      <c r="F5" s="6">
        <v>430000</v>
      </c>
      <c r="G5" s="6">
        <v>1710000</v>
      </c>
      <c r="H5" s="6">
        <f t="shared" si="1"/>
        <v>802350</v>
      </c>
      <c r="I5" s="7">
        <v>292591</v>
      </c>
      <c r="J5" s="7">
        <v>1783</v>
      </c>
      <c r="K5" s="7">
        <v>0</v>
      </c>
      <c r="L5" s="8">
        <v>681</v>
      </c>
      <c r="M5" s="8">
        <v>681</v>
      </c>
      <c r="N5" s="9">
        <f t="shared" si="2"/>
        <v>65167.99545454545</v>
      </c>
      <c r="O5" s="9">
        <f t="shared" si="3"/>
        <v>21396</v>
      </c>
      <c r="P5" s="9">
        <f t="shared" si="4"/>
        <v>4793.394223484848</v>
      </c>
      <c r="Q5" s="9">
        <f t="shared" si="5"/>
        <v>28261.63068181818</v>
      </c>
      <c r="R5" s="9">
        <f t="shared" si="6"/>
        <v>17830</v>
      </c>
      <c r="S5" s="26">
        <f t="shared" si="7"/>
        <v>137449.02035984848</v>
      </c>
      <c r="T5" s="9">
        <f t="shared" si="8"/>
        <v>8985.3125</v>
      </c>
      <c r="U5" s="9">
        <f t="shared" si="9"/>
        <v>7188.25</v>
      </c>
      <c r="V5" s="9">
        <f t="shared" si="10"/>
        <v>86259</v>
      </c>
      <c r="W5" s="26">
        <f t="shared" si="11"/>
        <v>239881.58285984848</v>
      </c>
      <c r="X5" s="9">
        <f t="shared" si="12"/>
        <v>190118.41714015152</v>
      </c>
    </row>
    <row r="6" spans="1:24" ht="15">
      <c r="A6" s="5" t="s">
        <v>22</v>
      </c>
      <c r="B6" s="5" t="s">
        <v>26</v>
      </c>
      <c r="C6" s="6">
        <v>2400000</v>
      </c>
      <c r="D6" s="6">
        <v>500000</v>
      </c>
      <c r="E6" s="17">
        <f t="shared" si="0"/>
        <v>1416000</v>
      </c>
      <c r="F6" s="6">
        <v>390000</v>
      </c>
      <c r="G6" s="6">
        <v>1510000</v>
      </c>
      <c r="H6" s="6">
        <f t="shared" si="1"/>
        <v>594000</v>
      </c>
      <c r="I6" s="7">
        <v>254954</v>
      </c>
      <c r="J6" s="7">
        <v>1320</v>
      </c>
      <c r="K6" s="7">
        <v>0</v>
      </c>
      <c r="L6" s="8">
        <v>597</v>
      </c>
      <c r="M6" s="8">
        <v>591</v>
      </c>
      <c r="N6" s="9">
        <f t="shared" si="2"/>
        <v>56785.20909090909</v>
      </c>
      <c r="O6" s="9">
        <f t="shared" si="3"/>
        <v>15840</v>
      </c>
      <c r="P6" s="9">
        <f t="shared" si="4"/>
        <v>4176.80321969697</v>
      </c>
      <c r="Q6" s="9">
        <f t="shared" si="5"/>
        <v>24626.238636363636</v>
      </c>
      <c r="R6" s="9">
        <f t="shared" si="6"/>
        <v>13200</v>
      </c>
      <c r="S6" s="26">
        <f t="shared" si="7"/>
        <v>114628.2509469697</v>
      </c>
      <c r="T6" s="9">
        <f t="shared" si="8"/>
        <v>8850</v>
      </c>
      <c r="U6" s="9">
        <f t="shared" si="9"/>
        <v>7080</v>
      </c>
      <c r="V6" s="9">
        <f t="shared" si="10"/>
        <v>84960</v>
      </c>
      <c r="W6" s="26">
        <f t="shared" si="11"/>
        <v>215518.2509469697</v>
      </c>
      <c r="X6" s="9">
        <f t="shared" si="12"/>
        <v>174481.7490530303</v>
      </c>
    </row>
    <row r="7" spans="1:24" ht="15">
      <c r="A7" s="5" t="s">
        <v>22</v>
      </c>
      <c r="B7" s="21" t="s">
        <v>27</v>
      </c>
      <c r="C7" s="17">
        <v>2150000</v>
      </c>
      <c r="D7" s="17">
        <v>450000</v>
      </c>
      <c r="E7" s="17">
        <f t="shared" si="0"/>
        <v>1234200</v>
      </c>
      <c r="F7" s="17">
        <v>320000</v>
      </c>
      <c r="G7" s="17">
        <v>1380000</v>
      </c>
      <c r="H7" s="17">
        <f t="shared" si="1"/>
        <v>595800</v>
      </c>
      <c r="I7" s="22">
        <v>211266</v>
      </c>
      <c r="J7" s="22">
        <v>1324</v>
      </c>
      <c r="K7" s="22">
        <v>0</v>
      </c>
      <c r="L7" s="23">
        <v>584</v>
      </c>
      <c r="M7" s="23">
        <v>598</v>
      </c>
      <c r="N7" s="24">
        <f t="shared" si="2"/>
        <v>47054.7</v>
      </c>
      <c r="O7" s="24">
        <f t="shared" si="3"/>
        <v>15888</v>
      </c>
      <c r="P7" s="24">
        <f t="shared" si="4"/>
        <v>3461.08125</v>
      </c>
      <c r="Q7" s="24">
        <f t="shared" si="5"/>
        <v>20406.375</v>
      </c>
      <c r="R7" s="24">
        <f t="shared" si="6"/>
        <v>13240</v>
      </c>
      <c r="S7" s="26">
        <f t="shared" si="7"/>
        <v>100050.15625</v>
      </c>
      <c r="T7" s="24">
        <f t="shared" si="8"/>
        <v>7713.75</v>
      </c>
      <c r="U7" s="24">
        <f t="shared" si="9"/>
        <v>6171</v>
      </c>
      <c r="V7" s="24">
        <f t="shared" si="10"/>
        <v>74052</v>
      </c>
      <c r="W7" s="26">
        <f t="shared" si="11"/>
        <v>187986.90625</v>
      </c>
      <c r="X7" s="24">
        <f t="shared" si="12"/>
        <v>132013.09375</v>
      </c>
    </row>
    <row r="8" spans="1:24" ht="15">
      <c r="A8" s="5" t="s">
        <v>22</v>
      </c>
      <c r="B8" s="21" t="s">
        <v>28</v>
      </c>
      <c r="C8" s="17">
        <v>2240000</v>
      </c>
      <c r="D8" s="17">
        <v>440000</v>
      </c>
      <c r="E8" s="17">
        <f t="shared" si="0"/>
        <v>1156650</v>
      </c>
      <c r="F8" s="17">
        <v>380000</v>
      </c>
      <c r="G8" s="17">
        <v>1420000</v>
      </c>
      <c r="H8" s="17">
        <f t="shared" si="1"/>
        <v>703350</v>
      </c>
      <c r="I8" s="22">
        <v>271827</v>
      </c>
      <c r="J8" s="22">
        <v>1563</v>
      </c>
      <c r="K8" s="22">
        <v>0</v>
      </c>
      <c r="L8" s="23">
        <v>465</v>
      </c>
      <c r="M8" s="23">
        <v>670</v>
      </c>
      <c r="N8" s="41">
        <f t="shared" si="2"/>
        <v>60543.28636363636</v>
      </c>
      <c r="O8" s="41">
        <f t="shared" si="3"/>
        <v>18756</v>
      </c>
      <c r="P8" s="41">
        <f t="shared" si="4"/>
        <v>4453.226420454545</v>
      </c>
      <c r="Q8" s="41">
        <f t="shared" si="5"/>
        <v>26256.017045454544</v>
      </c>
      <c r="R8" s="41">
        <f t="shared" si="6"/>
        <v>15630</v>
      </c>
      <c r="S8" s="42">
        <f t="shared" si="7"/>
        <v>125638.52982954546</v>
      </c>
      <c r="T8" s="41">
        <f t="shared" si="8"/>
        <v>7229.0625</v>
      </c>
      <c r="U8" s="41">
        <f t="shared" si="9"/>
        <v>5783.25</v>
      </c>
      <c r="V8" s="41">
        <f t="shared" si="10"/>
        <v>69399</v>
      </c>
      <c r="W8" s="42">
        <f t="shared" si="11"/>
        <v>208049.84232954547</v>
      </c>
      <c r="X8" s="41">
        <f t="shared" si="12"/>
        <v>171950.15767045453</v>
      </c>
    </row>
    <row r="9" spans="1:24" ht="15">
      <c r="A9" s="5" t="s">
        <v>22</v>
      </c>
      <c r="B9" s="5" t="s">
        <v>29</v>
      </c>
      <c r="C9" s="6">
        <v>700000</v>
      </c>
      <c r="D9" s="6">
        <v>150000</v>
      </c>
      <c r="E9" s="17">
        <f t="shared" si="0"/>
        <v>467400</v>
      </c>
      <c r="F9" s="6">
        <v>130000</v>
      </c>
      <c r="G9" s="6">
        <v>420000</v>
      </c>
      <c r="H9" s="6">
        <f t="shared" si="1"/>
        <v>102600</v>
      </c>
      <c r="I9" s="7">
        <v>53093</v>
      </c>
      <c r="J9" s="7">
        <v>228</v>
      </c>
      <c r="K9" s="7">
        <v>0</v>
      </c>
      <c r="L9" s="8">
        <v>126</v>
      </c>
      <c r="M9" s="8">
        <v>112</v>
      </c>
      <c r="N9" s="9">
        <f t="shared" si="2"/>
        <v>11825.25909090909</v>
      </c>
      <c r="O9" s="9">
        <f t="shared" si="3"/>
        <v>2736</v>
      </c>
      <c r="P9" s="9">
        <f t="shared" si="4"/>
        <v>869.8000946969697</v>
      </c>
      <c r="Q9" s="9">
        <f t="shared" si="5"/>
        <v>5128.301136363636</v>
      </c>
      <c r="R9" s="9">
        <f t="shared" si="6"/>
        <v>2280</v>
      </c>
      <c r="S9" s="26">
        <f t="shared" si="7"/>
        <v>22839.360321969696</v>
      </c>
      <c r="T9" s="9">
        <f t="shared" si="8"/>
        <v>2921.25</v>
      </c>
      <c r="U9" s="9">
        <f t="shared" si="9"/>
        <v>2337</v>
      </c>
      <c r="V9" s="9">
        <f t="shared" si="10"/>
        <v>28044</v>
      </c>
      <c r="W9" s="26">
        <f t="shared" si="11"/>
        <v>56141.610321969696</v>
      </c>
      <c r="X9" s="9">
        <f t="shared" si="12"/>
        <v>73858.3896780303</v>
      </c>
    </row>
    <row r="10" spans="1:24" ht="15">
      <c r="A10" s="5" t="s">
        <v>22</v>
      </c>
      <c r="B10" s="5" t="s">
        <v>30</v>
      </c>
      <c r="C10" s="6">
        <v>2140000</v>
      </c>
      <c r="D10" s="6">
        <v>400000</v>
      </c>
      <c r="E10" s="17">
        <f t="shared" si="0"/>
        <v>1209950</v>
      </c>
      <c r="F10" s="6">
        <v>350000</v>
      </c>
      <c r="G10" s="6">
        <v>1390000</v>
      </c>
      <c r="H10" s="6">
        <f t="shared" si="1"/>
        <v>580050</v>
      </c>
      <c r="I10" s="7">
        <v>218671</v>
      </c>
      <c r="J10" s="7">
        <v>1289</v>
      </c>
      <c r="K10" s="7">
        <v>0</v>
      </c>
      <c r="L10" s="8">
        <v>465</v>
      </c>
      <c r="M10" s="8">
        <v>465</v>
      </c>
      <c r="N10" s="9">
        <f t="shared" si="2"/>
        <v>48703.99545454545</v>
      </c>
      <c r="O10" s="9">
        <f t="shared" si="3"/>
        <v>15468</v>
      </c>
      <c r="P10" s="9">
        <f t="shared" si="4"/>
        <v>3582.3942234848487</v>
      </c>
      <c r="Q10" s="9">
        <f t="shared" si="5"/>
        <v>21121.63068181818</v>
      </c>
      <c r="R10" s="9">
        <f t="shared" si="6"/>
        <v>12890</v>
      </c>
      <c r="S10" s="26">
        <f t="shared" si="7"/>
        <v>101766.02035984848</v>
      </c>
      <c r="T10" s="9">
        <f t="shared" si="8"/>
        <v>7562.1875</v>
      </c>
      <c r="U10" s="9">
        <f t="shared" si="9"/>
        <v>6049.75</v>
      </c>
      <c r="V10" s="9">
        <f t="shared" si="10"/>
        <v>72597</v>
      </c>
      <c r="W10" s="26">
        <f t="shared" si="11"/>
        <v>187974.95785984848</v>
      </c>
      <c r="X10" s="9">
        <f t="shared" si="12"/>
        <v>162025.04214015152</v>
      </c>
    </row>
    <row r="11" spans="1:24" s="20" customFormat="1" ht="15">
      <c r="A11" s="21" t="s">
        <v>22</v>
      </c>
      <c r="B11" s="21" t="s">
        <v>31</v>
      </c>
      <c r="C11" s="17">
        <v>1840000</v>
      </c>
      <c r="D11" s="17">
        <v>380000</v>
      </c>
      <c r="E11" s="17">
        <f t="shared" si="0"/>
        <v>1093050</v>
      </c>
      <c r="F11" s="17">
        <v>310000</v>
      </c>
      <c r="G11" s="17">
        <v>1150000</v>
      </c>
      <c r="H11" s="17">
        <f t="shared" si="1"/>
        <v>436950</v>
      </c>
      <c r="I11" s="22">
        <v>181696</v>
      </c>
      <c r="J11" s="22">
        <v>971</v>
      </c>
      <c r="K11" s="22">
        <v>0</v>
      </c>
      <c r="L11" s="23">
        <v>419</v>
      </c>
      <c r="M11" s="23">
        <v>413</v>
      </c>
      <c r="N11" s="24">
        <f t="shared" si="2"/>
        <v>40468.65454545455</v>
      </c>
      <c r="O11" s="24">
        <f t="shared" si="3"/>
        <v>11652</v>
      </c>
      <c r="P11" s="24">
        <f t="shared" si="4"/>
        <v>2976.6484848484847</v>
      </c>
      <c r="Q11" s="24">
        <f t="shared" si="5"/>
        <v>17550.18181818182</v>
      </c>
      <c r="R11" s="24">
        <f t="shared" si="6"/>
        <v>9710</v>
      </c>
      <c r="S11" s="26">
        <f t="shared" si="7"/>
        <v>82357.48484848485</v>
      </c>
      <c r="T11" s="24">
        <f t="shared" si="8"/>
        <v>6831.5625</v>
      </c>
      <c r="U11" s="24">
        <f t="shared" si="9"/>
        <v>5465.25</v>
      </c>
      <c r="V11" s="24">
        <f t="shared" si="10"/>
        <v>65583</v>
      </c>
      <c r="W11" s="26">
        <f t="shared" si="11"/>
        <v>160237.29734848486</v>
      </c>
      <c r="X11" s="24">
        <f t="shared" si="12"/>
        <v>149762.70265151514</v>
      </c>
    </row>
    <row r="12" spans="1:24" ht="15">
      <c r="A12" s="5" t="s">
        <v>22</v>
      </c>
      <c r="B12" s="5" t="s">
        <v>32</v>
      </c>
      <c r="C12" s="6">
        <v>1760000</v>
      </c>
      <c r="D12" s="6">
        <v>350000</v>
      </c>
      <c r="E12" s="17">
        <f t="shared" si="0"/>
        <v>1019450</v>
      </c>
      <c r="F12" s="6">
        <v>300000</v>
      </c>
      <c r="G12" s="6">
        <v>1110000</v>
      </c>
      <c r="H12" s="6">
        <f t="shared" si="1"/>
        <v>440550</v>
      </c>
      <c r="I12" s="7">
        <v>206909</v>
      </c>
      <c r="J12" s="7">
        <v>979</v>
      </c>
      <c r="K12" s="7">
        <v>0</v>
      </c>
      <c r="L12" s="8">
        <v>334</v>
      </c>
      <c r="M12" s="8">
        <v>329</v>
      </c>
      <c r="N12" s="9">
        <f t="shared" si="2"/>
        <v>46084.277272727275</v>
      </c>
      <c r="O12" s="9">
        <f t="shared" si="3"/>
        <v>11748</v>
      </c>
      <c r="P12" s="9">
        <f t="shared" si="4"/>
        <v>3389.7023674242423</v>
      </c>
      <c r="Q12" s="9">
        <f t="shared" si="5"/>
        <v>19985.528409090908</v>
      </c>
      <c r="R12" s="9">
        <f t="shared" si="6"/>
        <v>9790</v>
      </c>
      <c r="S12" s="26">
        <f t="shared" si="7"/>
        <v>90997.50804924243</v>
      </c>
      <c r="T12" s="9">
        <f t="shared" si="8"/>
        <v>6371.5625</v>
      </c>
      <c r="U12" s="9">
        <f t="shared" si="9"/>
        <v>5097.25</v>
      </c>
      <c r="V12" s="9">
        <f t="shared" si="10"/>
        <v>61167</v>
      </c>
      <c r="W12" s="26">
        <f t="shared" si="11"/>
        <v>163633.32054924243</v>
      </c>
      <c r="X12" s="9">
        <f t="shared" si="12"/>
        <v>136366.67945075757</v>
      </c>
    </row>
    <row r="13" spans="1:24" ht="15">
      <c r="A13" s="5" t="s">
        <v>22</v>
      </c>
      <c r="B13" s="5" t="s">
        <v>33</v>
      </c>
      <c r="C13" s="6">
        <v>1300000</v>
      </c>
      <c r="D13" s="6">
        <v>220000</v>
      </c>
      <c r="E13" s="17">
        <f t="shared" si="0"/>
        <v>656100</v>
      </c>
      <c r="F13" s="6">
        <v>220000</v>
      </c>
      <c r="G13" s="6">
        <v>860000</v>
      </c>
      <c r="H13" s="6">
        <f t="shared" si="1"/>
        <v>423900</v>
      </c>
      <c r="I13" s="7">
        <v>164124</v>
      </c>
      <c r="J13" s="7">
        <v>942</v>
      </c>
      <c r="K13" s="7">
        <v>0</v>
      </c>
      <c r="L13" s="8">
        <v>212</v>
      </c>
      <c r="M13" s="8">
        <v>227</v>
      </c>
      <c r="N13" s="9">
        <f t="shared" si="2"/>
        <v>36554.89090909091</v>
      </c>
      <c r="O13" s="9">
        <f t="shared" si="3"/>
        <v>11304</v>
      </c>
      <c r="P13" s="9">
        <f t="shared" si="4"/>
        <v>2688.773863636364</v>
      </c>
      <c r="Q13" s="9">
        <f t="shared" si="5"/>
        <v>15852.886363636364</v>
      </c>
      <c r="R13" s="9">
        <f t="shared" si="6"/>
        <v>9420</v>
      </c>
      <c r="S13" s="26">
        <f t="shared" si="7"/>
        <v>75820.55113636363</v>
      </c>
      <c r="T13" s="9">
        <f t="shared" si="8"/>
        <v>4100.625</v>
      </c>
      <c r="U13" s="9">
        <f t="shared" si="9"/>
        <v>3280.5</v>
      </c>
      <c r="V13" s="9">
        <f t="shared" si="10"/>
        <v>39366</v>
      </c>
      <c r="W13" s="26">
        <f t="shared" si="11"/>
        <v>122567.67613636363</v>
      </c>
      <c r="X13" s="9">
        <f t="shared" si="12"/>
        <v>97432.32386363637</v>
      </c>
    </row>
    <row r="14" spans="1:24" ht="15">
      <c r="A14" s="5" t="s">
        <v>22</v>
      </c>
      <c r="B14" s="5" t="s">
        <v>34</v>
      </c>
      <c r="C14" s="6">
        <v>2440000</v>
      </c>
      <c r="D14" s="6">
        <v>510000</v>
      </c>
      <c r="E14" s="17">
        <f t="shared" si="0"/>
        <v>1413550</v>
      </c>
      <c r="F14" s="6">
        <v>360000</v>
      </c>
      <c r="G14" s="6">
        <v>1570000</v>
      </c>
      <c r="H14" s="6">
        <f t="shared" si="1"/>
        <v>666450</v>
      </c>
      <c r="I14" s="7">
        <v>227670</v>
      </c>
      <c r="J14" s="7">
        <v>1481</v>
      </c>
      <c r="K14" s="7">
        <v>0</v>
      </c>
      <c r="L14" s="8">
        <v>713</v>
      </c>
      <c r="M14" s="8">
        <v>866</v>
      </c>
      <c r="N14" s="9">
        <f t="shared" si="2"/>
        <v>50708.318181818184</v>
      </c>
      <c r="O14" s="9">
        <f t="shared" si="3"/>
        <v>17772</v>
      </c>
      <c r="P14" s="9">
        <f t="shared" si="4"/>
        <v>3729.8210227272725</v>
      </c>
      <c r="Q14" s="9">
        <f t="shared" si="5"/>
        <v>21990.852272727272</v>
      </c>
      <c r="R14" s="9">
        <f t="shared" si="6"/>
        <v>14810</v>
      </c>
      <c r="S14" s="26">
        <f t="shared" si="7"/>
        <v>109010.99147727274</v>
      </c>
      <c r="T14" s="9">
        <f t="shared" si="8"/>
        <v>8834.6875</v>
      </c>
      <c r="U14" s="9">
        <f t="shared" si="9"/>
        <v>7067.75</v>
      </c>
      <c r="V14" s="9">
        <f t="shared" si="10"/>
        <v>84813</v>
      </c>
      <c r="W14" s="26">
        <f t="shared" si="11"/>
        <v>209726.42897727274</v>
      </c>
      <c r="X14" s="9">
        <f t="shared" si="12"/>
        <v>150273.57102272726</v>
      </c>
    </row>
    <row r="15" spans="1:24" ht="15">
      <c r="A15" s="5" t="s">
        <v>22</v>
      </c>
      <c r="B15" s="5" t="s">
        <v>35</v>
      </c>
      <c r="C15" s="6">
        <v>1260000</v>
      </c>
      <c r="D15" s="6">
        <v>270000</v>
      </c>
      <c r="E15" s="17">
        <f t="shared" si="0"/>
        <v>787100</v>
      </c>
      <c r="F15" s="6">
        <v>220000</v>
      </c>
      <c r="G15" s="6">
        <v>770000</v>
      </c>
      <c r="H15" s="6">
        <f t="shared" si="1"/>
        <v>252900</v>
      </c>
      <c r="I15" s="7">
        <v>126929</v>
      </c>
      <c r="J15" s="7">
        <v>562</v>
      </c>
      <c r="K15" s="7">
        <v>0</v>
      </c>
      <c r="L15" s="8">
        <v>286</v>
      </c>
      <c r="M15" s="8">
        <v>261</v>
      </c>
      <c r="N15" s="9">
        <f t="shared" si="2"/>
        <v>28270.55</v>
      </c>
      <c r="O15" s="9">
        <f t="shared" si="3"/>
        <v>6744</v>
      </c>
      <c r="P15" s="9">
        <f t="shared" si="4"/>
        <v>2079.4239583333333</v>
      </c>
      <c r="Q15" s="9">
        <f t="shared" si="5"/>
        <v>12260.1875</v>
      </c>
      <c r="R15" s="9">
        <f t="shared" si="6"/>
        <v>5620</v>
      </c>
      <c r="S15" s="26">
        <f t="shared" si="7"/>
        <v>54974.161458333336</v>
      </c>
      <c r="T15" s="9">
        <f t="shared" si="8"/>
        <v>4919.375</v>
      </c>
      <c r="U15" s="9">
        <f t="shared" si="9"/>
        <v>3935.5</v>
      </c>
      <c r="V15" s="9">
        <f t="shared" si="10"/>
        <v>47226</v>
      </c>
      <c r="W15" s="26">
        <f t="shared" si="11"/>
        <v>111055.03645833334</v>
      </c>
      <c r="X15" s="9">
        <f t="shared" si="12"/>
        <v>108944.96354166666</v>
      </c>
    </row>
    <row r="16" spans="1:24" ht="15">
      <c r="A16" s="5" t="s">
        <v>22</v>
      </c>
      <c r="B16" s="5" t="s">
        <v>36</v>
      </c>
      <c r="C16" s="6">
        <v>2150000</v>
      </c>
      <c r="D16" s="6">
        <v>450000</v>
      </c>
      <c r="E16" s="17">
        <f t="shared" si="0"/>
        <v>1180500</v>
      </c>
      <c r="F16" s="6">
        <v>380000</v>
      </c>
      <c r="G16" s="6">
        <v>1320000</v>
      </c>
      <c r="H16" s="6">
        <f t="shared" si="1"/>
        <v>589500</v>
      </c>
      <c r="I16" s="7">
        <v>280652</v>
      </c>
      <c r="J16" s="7">
        <v>1310</v>
      </c>
      <c r="K16" s="7"/>
      <c r="L16" s="8"/>
      <c r="M16" s="8">
        <v>491</v>
      </c>
      <c r="N16" s="9">
        <f t="shared" si="2"/>
        <v>62508.854545454546</v>
      </c>
      <c r="O16" s="9">
        <f t="shared" si="3"/>
        <v>15720</v>
      </c>
      <c r="P16" s="9">
        <f t="shared" si="4"/>
        <v>4597.802651515151</v>
      </c>
      <c r="Q16" s="9">
        <f t="shared" si="5"/>
        <v>27108.43181818182</v>
      </c>
      <c r="R16" s="9">
        <f t="shared" si="6"/>
        <v>13100</v>
      </c>
      <c r="S16" s="26">
        <f t="shared" si="7"/>
        <v>123035.08901515153</v>
      </c>
      <c r="T16" s="9">
        <f t="shared" si="8"/>
        <v>7378.125</v>
      </c>
      <c r="U16" s="9">
        <f t="shared" si="9"/>
        <v>5902.5</v>
      </c>
      <c r="V16" s="9">
        <f t="shared" si="10"/>
        <v>70830</v>
      </c>
      <c r="W16" s="26">
        <f t="shared" si="11"/>
        <v>207145.71401515155</v>
      </c>
      <c r="X16" s="9">
        <f t="shared" si="12"/>
        <v>172854.28598484845</v>
      </c>
    </row>
    <row r="17" spans="1:24" ht="15">
      <c r="A17" s="10"/>
      <c r="B17" s="10" t="s">
        <v>37</v>
      </c>
      <c r="C17" s="11">
        <f>SUM(C3:C16)</f>
        <v>31750000</v>
      </c>
      <c r="D17" s="11">
        <f aca="true" t="shared" si="13" ref="D17:M17">SUM(D3:D16)</f>
        <v>6500000</v>
      </c>
      <c r="E17" s="18">
        <f t="shared" si="13"/>
        <v>18206350</v>
      </c>
      <c r="F17" s="11">
        <f t="shared" si="13"/>
        <v>5130000</v>
      </c>
      <c r="G17" s="11">
        <f t="shared" si="13"/>
        <v>20120000</v>
      </c>
      <c r="H17" s="11">
        <f t="shared" si="13"/>
        <v>8413650</v>
      </c>
      <c r="I17" s="12">
        <f t="shared" si="13"/>
        <v>3321874</v>
      </c>
      <c r="J17" s="12">
        <f t="shared" si="13"/>
        <v>18697</v>
      </c>
      <c r="K17" s="12">
        <f t="shared" si="13"/>
        <v>1750</v>
      </c>
      <c r="L17" s="12">
        <f t="shared" si="13"/>
        <v>7289</v>
      </c>
      <c r="M17" s="12">
        <f t="shared" si="13"/>
        <v>8006</v>
      </c>
      <c r="N17" s="9">
        <f>1176*I17/5280</f>
        <v>739871.9363636364</v>
      </c>
      <c r="O17" s="9">
        <f>12*J17</f>
        <v>224364</v>
      </c>
      <c r="P17" s="9">
        <f>86.5*I17/5280</f>
        <v>54420.85246212121</v>
      </c>
      <c r="Q17" s="9">
        <f>510*I17/5280</f>
        <v>320862.82954545453</v>
      </c>
      <c r="R17" s="9">
        <f>10*J17</f>
        <v>186970</v>
      </c>
      <c r="S17" s="26">
        <f>SUM(N17:R17)</f>
        <v>1526489.6183712122</v>
      </c>
      <c r="T17" s="9">
        <f>0.0125*E17*0.5</f>
        <v>113789.6875</v>
      </c>
      <c r="U17" s="9">
        <f>0.01*E17*0.5</f>
        <v>91031.75</v>
      </c>
      <c r="V17" s="9">
        <f>0.06*E17</f>
        <v>1092381</v>
      </c>
      <c r="W17" s="26">
        <f>SUM(S17:V17)</f>
        <v>2823692.055871212</v>
      </c>
      <c r="X17" s="9">
        <f t="shared" si="12"/>
        <v>2306307.944128788</v>
      </c>
    </row>
    <row r="18" spans="1:22" ht="15">
      <c r="A18" s="5"/>
      <c r="B18" s="5"/>
      <c r="C18" s="6"/>
      <c r="D18" s="6"/>
      <c r="E18" s="17">
        <f t="shared" si="0"/>
        <v>0</v>
      </c>
      <c r="F18" s="6"/>
      <c r="G18" s="6"/>
      <c r="H18" s="6"/>
      <c r="I18" s="7"/>
      <c r="J18" s="7"/>
      <c r="K18" s="7"/>
      <c r="L18" s="8"/>
      <c r="M18" s="8"/>
      <c r="T18" s="9">
        <f>0.0125*E18*0.5</f>
        <v>0</v>
      </c>
      <c r="U18" s="9">
        <f>0.01*E18*0.5</f>
        <v>0</v>
      </c>
      <c r="V18" s="9">
        <f>0.06*E18</f>
        <v>0</v>
      </c>
    </row>
    <row r="19" spans="1:24" ht="15">
      <c r="A19" s="5" t="s">
        <v>38</v>
      </c>
      <c r="B19" s="5" t="s">
        <v>39</v>
      </c>
      <c r="C19" s="6">
        <v>3710000</v>
      </c>
      <c r="D19" s="6">
        <v>770000</v>
      </c>
      <c r="E19" s="17">
        <f t="shared" si="0"/>
        <v>2285650</v>
      </c>
      <c r="F19" s="6">
        <v>640000</v>
      </c>
      <c r="G19" s="6">
        <v>2300000</v>
      </c>
      <c r="H19" s="6">
        <f>J19*450</f>
        <v>784350</v>
      </c>
      <c r="I19" s="7">
        <v>379064</v>
      </c>
      <c r="J19" s="7">
        <v>1743</v>
      </c>
      <c r="K19" s="7">
        <v>0</v>
      </c>
      <c r="L19" s="8">
        <v>741</v>
      </c>
      <c r="M19" s="8">
        <v>877</v>
      </c>
      <c r="N19" s="9">
        <f aca="true" t="shared" si="14" ref="N19:N24">1176*I19/5280</f>
        <v>84427.89090909091</v>
      </c>
      <c r="O19" s="9">
        <f aca="true" t="shared" si="15" ref="O19:O24">12*J19</f>
        <v>20916</v>
      </c>
      <c r="P19" s="9">
        <f aca="true" t="shared" si="16" ref="P19:P24">86.5*I19/5280</f>
        <v>6210.044696969697</v>
      </c>
      <c r="Q19" s="9">
        <f aca="true" t="shared" si="17" ref="Q19:Q24">510*I19/5280</f>
        <v>36614.13636363636</v>
      </c>
      <c r="R19" s="9">
        <f aca="true" t="shared" si="18" ref="R19:R24">10*J19</f>
        <v>17430</v>
      </c>
      <c r="S19" s="26">
        <f aca="true" t="shared" si="19" ref="S19:S24">SUM(N19:R19)</f>
        <v>165598.07196969696</v>
      </c>
      <c r="T19" s="9">
        <f aca="true" t="shared" si="20" ref="T19:T37">0.0125*E19*0.5</f>
        <v>14285.3125</v>
      </c>
      <c r="U19" s="9">
        <f aca="true" t="shared" si="21" ref="U19:U37">0.01*E19*0.5</f>
        <v>11428.25</v>
      </c>
      <c r="V19" s="9">
        <f aca="true" t="shared" si="22" ref="V19:V37">0.06*E19</f>
        <v>137139</v>
      </c>
      <c r="W19" s="26">
        <f aca="true" t="shared" si="23" ref="W19:W24">SUM(S19:V19)</f>
        <v>328450.63446969696</v>
      </c>
      <c r="X19" s="9">
        <f aca="true" t="shared" si="24" ref="X19:X24">F19-W19</f>
        <v>311549.36553030304</v>
      </c>
    </row>
    <row r="20" spans="1:24" ht="15">
      <c r="A20" s="5" t="s">
        <v>38</v>
      </c>
      <c r="B20" s="5" t="s">
        <v>40</v>
      </c>
      <c r="C20" s="6">
        <v>2210000</v>
      </c>
      <c r="D20" s="6">
        <v>450000</v>
      </c>
      <c r="E20" s="17">
        <f t="shared" si="0"/>
        <v>1246250</v>
      </c>
      <c r="F20" s="6">
        <v>390000</v>
      </c>
      <c r="G20" s="6">
        <v>1370000</v>
      </c>
      <c r="H20" s="6">
        <f>J20*450</f>
        <v>573750</v>
      </c>
      <c r="I20" s="7">
        <v>265780</v>
      </c>
      <c r="J20" s="7">
        <v>1275</v>
      </c>
      <c r="K20" s="7">
        <v>0</v>
      </c>
      <c r="L20" s="8">
        <v>451</v>
      </c>
      <c r="M20" s="8">
        <v>485</v>
      </c>
      <c r="N20" s="9">
        <f t="shared" si="14"/>
        <v>59196.454545454544</v>
      </c>
      <c r="O20" s="9">
        <f t="shared" si="15"/>
        <v>15300</v>
      </c>
      <c r="P20" s="9">
        <f t="shared" si="16"/>
        <v>4354.160984848485</v>
      </c>
      <c r="Q20" s="9">
        <f t="shared" si="17"/>
        <v>25671.93181818182</v>
      </c>
      <c r="R20" s="9">
        <f t="shared" si="18"/>
        <v>12750</v>
      </c>
      <c r="S20" s="26">
        <f t="shared" si="19"/>
        <v>117272.54734848485</v>
      </c>
      <c r="T20" s="9">
        <f t="shared" si="20"/>
        <v>7789.0625</v>
      </c>
      <c r="U20" s="9">
        <f t="shared" si="21"/>
        <v>6231.25</v>
      </c>
      <c r="V20" s="9">
        <f t="shared" si="22"/>
        <v>74775</v>
      </c>
      <c r="W20" s="26">
        <f t="shared" si="23"/>
        <v>206067.85984848486</v>
      </c>
      <c r="X20" s="9">
        <f t="shared" si="24"/>
        <v>183932.14015151514</v>
      </c>
    </row>
    <row r="21" spans="1:24" ht="15">
      <c r="A21" s="5" t="s">
        <v>38</v>
      </c>
      <c r="B21" s="36" t="s">
        <v>41</v>
      </c>
      <c r="C21" s="37">
        <v>1750000</v>
      </c>
      <c r="D21" s="37">
        <v>370000</v>
      </c>
      <c r="E21" s="37">
        <f t="shared" si="0"/>
        <v>1072350</v>
      </c>
      <c r="F21" s="37">
        <v>310000</v>
      </c>
      <c r="G21" s="37">
        <v>1070000</v>
      </c>
      <c r="H21" s="37">
        <f>J21*450</f>
        <v>367650</v>
      </c>
      <c r="I21" s="38">
        <v>179481</v>
      </c>
      <c r="J21" s="38">
        <v>817</v>
      </c>
      <c r="K21" s="38">
        <v>0</v>
      </c>
      <c r="L21" s="39">
        <v>361</v>
      </c>
      <c r="M21" s="39">
        <v>325</v>
      </c>
      <c r="N21" s="40">
        <f t="shared" si="14"/>
        <v>39975.31363636364</v>
      </c>
      <c r="O21" s="40">
        <f t="shared" si="15"/>
        <v>9804</v>
      </c>
      <c r="P21" s="40">
        <f t="shared" si="16"/>
        <v>2940.3610795454547</v>
      </c>
      <c r="Q21" s="40">
        <f t="shared" si="17"/>
        <v>17336.232954545456</v>
      </c>
      <c r="R21" s="40">
        <f t="shared" si="18"/>
        <v>8170</v>
      </c>
      <c r="S21" s="40">
        <f t="shared" si="19"/>
        <v>78225.90767045454</v>
      </c>
      <c r="T21" s="40">
        <f t="shared" si="20"/>
        <v>6702.1875</v>
      </c>
      <c r="U21" s="40">
        <f t="shared" si="21"/>
        <v>5361.75</v>
      </c>
      <c r="V21" s="40">
        <f t="shared" si="22"/>
        <v>64341</v>
      </c>
      <c r="W21" s="40">
        <f t="shared" si="23"/>
        <v>154630.84517045453</v>
      </c>
      <c r="X21" s="40">
        <f t="shared" si="24"/>
        <v>155369.15482954547</v>
      </c>
    </row>
    <row r="22" spans="1:24" ht="15">
      <c r="A22" s="5" t="s">
        <v>38</v>
      </c>
      <c r="B22" s="21" t="s">
        <v>44</v>
      </c>
      <c r="C22" s="17">
        <v>1900000</v>
      </c>
      <c r="D22" s="17">
        <v>410000</v>
      </c>
      <c r="E22" s="17">
        <f t="shared" si="0"/>
        <v>1062500</v>
      </c>
      <c r="F22" s="17">
        <v>320000</v>
      </c>
      <c r="G22" s="17">
        <v>1170000</v>
      </c>
      <c r="H22" s="17">
        <f>J22*450</f>
        <v>517500</v>
      </c>
      <c r="I22" s="22">
        <v>209038</v>
      </c>
      <c r="J22" s="22">
        <v>1150</v>
      </c>
      <c r="K22" s="22">
        <v>0</v>
      </c>
      <c r="L22" s="23">
        <v>412</v>
      </c>
      <c r="M22" s="23">
        <v>436</v>
      </c>
      <c r="N22" s="24">
        <f t="shared" si="14"/>
        <v>46558.46363636364</v>
      </c>
      <c r="O22" s="24">
        <f t="shared" si="15"/>
        <v>13800</v>
      </c>
      <c r="P22" s="24">
        <f t="shared" si="16"/>
        <v>3424.580871212121</v>
      </c>
      <c r="Q22" s="24">
        <f t="shared" si="17"/>
        <v>20191.170454545456</v>
      </c>
      <c r="R22" s="24">
        <f t="shared" si="18"/>
        <v>11500</v>
      </c>
      <c r="S22" s="26">
        <f t="shared" si="19"/>
        <v>95474.21496212122</v>
      </c>
      <c r="T22" s="24">
        <f t="shared" si="20"/>
        <v>6640.625</v>
      </c>
      <c r="U22" s="24">
        <f t="shared" si="21"/>
        <v>5312.5</v>
      </c>
      <c r="V22" s="24">
        <f t="shared" si="22"/>
        <v>63750</v>
      </c>
      <c r="W22" s="26">
        <f t="shared" si="23"/>
        <v>171177.33996212122</v>
      </c>
      <c r="X22" s="24">
        <f t="shared" si="24"/>
        <v>148822.66003787878</v>
      </c>
    </row>
    <row r="23" spans="1:24" ht="15">
      <c r="A23" s="5" t="s">
        <v>38</v>
      </c>
      <c r="B23" s="30" t="s">
        <v>45</v>
      </c>
      <c r="C23" s="18">
        <v>2860000</v>
      </c>
      <c r="D23" s="18">
        <v>590000</v>
      </c>
      <c r="E23" s="18">
        <f t="shared" si="0"/>
        <v>1649650</v>
      </c>
      <c r="F23" s="18">
        <v>480000</v>
      </c>
      <c r="G23" s="18">
        <v>1790000</v>
      </c>
      <c r="H23" s="18">
        <f>J23*450</f>
        <v>730350</v>
      </c>
      <c r="I23" s="31">
        <v>310291</v>
      </c>
      <c r="J23" s="31">
        <v>1623</v>
      </c>
      <c r="K23" s="31">
        <v>0</v>
      </c>
      <c r="L23" s="32">
        <v>642</v>
      </c>
      <c r="M23" s="32">
        <v>629</v>
      </c>
      <c r="N23" s="33">
        <f t="shared" si="14"/>
        <v>69110.26818181819</v>
      </c>
      <c r="O23" s="33">
        <f t="shared" si="15"/>
        <v>19476</v>
      </c>
      <c r="P23" s="33">
        <f t="shared" si="16"/>
        <v>5083.365814393939</v>
      </c>
      <c r="Q23" s="33">
        <f t="shared" si="17"/>
        <v>29971.289772727272</v>
      </c>
      <c r="R23" s="33">
        <f t="shared" si="18"/>
        <v>16230</v>
      </c>
      <c r="S23" s="34">
        <f t="shared" si="19"/>
        <v>139870.9237689394</v>
      </c>
      <c r="T23" s="33">
        <f t="shared" si="20"/>
        <v>10310.3125</v>
      </c>
      <c r="U23" s="33">
        <f t="shared" si="21"/>
        <v>8248.25</v>
      </c>
      <c r="V23" s="33">
        <f t="shared" si="22"/>
        <v>98979</v>
      </c>
      <c r="W23" s="34">
        <f t="shared" si="23"/>
        <v>257408.4862689394</v>
      </c>
      <c r="X23" s="33">
        <f t="shared" si="24"/>
        <v>222591.5137310606</v>
      </c>
    </row>
    <row r="24" spans="1:24" ht="15">
      <c r="A24" s="10"/>
      <c r="B24" s="10" t="s">
        <v>46</v>
      </c>
      <c r="C24" s="11">
        <f aca="true" t="shared" si="25" ref="C24:J24">SUM(C19:C23)</f>
        <v>12430000</v>
      </c>
      <c r="D24" s="11">
        <f t="shared" si="25"/>
        <v>2590000</v>
      </c>
      <c r="E24" s="18">
        <f t="shared" si="25"/>
        <v>7316400</v>
      </c>
      <c r="F24" s="11">
        <f t="shared" si="25"/>
        <v>2140000</v>
      </c>
      <c r="G24" s="11">
        <f t="shared" si="25"/>
        <v>7700000</v>
      </c>
      <c r="H24" s="11">
        <f t="shared" si="25"/>
        <v>2973600</v>
      </c>
      <c r="I24" s="12">
        <f t="shared" si="25"/>
        <v>1343654</v>
      </c>
      <c r="J24" s="12">
        <f t="shared" si="25"/>
        <v>6608</v>
      </c>
      <c r="K24" s="12"/>
      <c r="L24" s="12">
        <f>SUM(L19:L23)</f>
        <v>2607</v>
      </c>
      <c r="M24" s="12">
        <f>SUM(M19:M23)</f>
        <v>2752</v>
      </c>
      <c r="N24" s="9">
        <f t="shared" si="14"/>
        <v>299268.39090909093</v>
      </c>
      <c r="O24" s="9">
        <f t="shared" si="15"/>
        <v>79296</v>
      </c>
      <c r="P24" s="9">
        <f t="shared" si="16"/>
        <v>22012.513446969697</v>
      </c>
      <c r="Q24" s="9">
        <f t="shared" si="17"/>
        <v>129784.76136363637</v>
      </c>
      <c r="R24" s="9">
        <f t="shared" si="18"/>
        <v>66080</v>
      </c>
      <c r="S24" s="26">
        <f t="shared" si="19"/>
        <v>596441.665719697</v>
      </c>
      <c r="T24" s="9">
        <f t="shared" si="20"/>
        <v>45727.5</v>
      </c>
      <c r="U24" s="9">
        <f t="shared" si="21"/>
        <v>36582</v>
      </c>
      <c r="V24" s="9">
        <f t="shared" si="22"/>
        <v>438984</v>
      </c>
      <c r="W24" s="26">
        <f t="shared" si="23"/>
        <v>1117735.165719697</v>
      </c>
      <c r="X24" s="9">
        <f t="shared" si="24"/>
        <v>1022264.834280303</v>
      </c>
    </row>
    <row r="25" spans="1:13" ht="15">
      <c r="A25" s="5"/>
      <c r="B25" s="5"/>
      <c r="C25" s="6"/>
      <c r="D25" s="6"/>
      <c r="E25" s="17">
        <f t="shared" si="0"/>
        <v>0</v>
      </c>
      <c r="F25" s="6"/>
      <c r="G25" s="6"/>
      <c r="H25" s="6"/>
      <c r="I25" s="7"/>
      <c r="J25" s="7"/>
      <c r="K25" s="7"/>
      <c r="L25" s="8"/>
      <c r="M25" s="8"/>
    </row>
    <row r="26" spans="1:24" ht="15">
      <c r="A26" s="5" t="s">
        <v>47</v>
      </c>
      <c r="B26" s="5" t="s">
        <v>48</v>
      </c>
      <c r="C26" s="6">
        <v>3550000</v>
      </c>
      <c r="D26" s="6">
        <v>690000</v>
      </c>
      <c r="E26" s="17">
        <f t="shared" si="0"/>
        <v>2129100</v>
      </c>
      <c r="F26" s="6">
        <v>610000</v>
      </c>
      <c r="G26" s="6">
        <v>2250000</v>
      </c>
      <c r="H26" s="6">
        <f aca="true" t="shared" si="26" ref="H26:H31">J26*450</f>
        <v>810900</v>
      </c>
      <c r="I26" s="7">
        <v>381843</v>
      </c>
      <c r="J26" s="7">
        <v>1802</v>
      </c>
      <c r="K26" s="7">
        <v>0</v>
      </c>
      <c r="L26" s="8">
        <v>755</v>
      </c>
      <c r="M26" s="8">
        <v>797</v>
      </c>
      <c r="N26" s="9">
        <f aca="true" t="shared" si="27" ref="N26:N34">1176*I26/5280</f>
        <v>85046.85</v>
      </c>
      <c r="O26" s="9">
        <f aca="true" t="shared" si="28" ref="O26:O34">12*J26</f>
        <v>21624</v>
      </c>
      <c r="P26" s="9">
        <f aca="true" t="shared" si="29" ref="P26:P34">86.5*I26/5280</f>
        <v>6255.571875</v>
      </c>
      <c r="Q26" s="9">
        <f aca="true" t="shared" si="30" ref="Q26:Q34">510*I26/5280</f>
        <v>36882.5625</v>
      </c>
      <c r="R26" s="9">
        <f aca="true" t="shared" si="31" ref="R26:R34">10*J26</f>
        <v>18020</v>
      </c>
      <c r="S26" s="26">
        <f aca="true" t="shared" si="32" ref="S26:S34">SUM(N26:R26)</f>
        <v>167828.984375</v>
      </c>
      <c r="T26" s="9">
        <f t="shared" si="20"/>
        <v>13306.875</v>
      </c>
      <c r="U26" s="9">
        <f t="shared" si="21"/>
        <v>10645.5</v>
      </c>
      <c r="V26" s="9">
        <f t="shared" si="22"/>
        <v>127746</v>
      </c>
      <c r="W26" s="26">
        <f aca="true" t="shared" si="33" ref="W26:W34">SUM(S26:V26)</f>
        <v>319527.359375</v>
      </c>
      <c r="X26" s="9">
        <f aca="true" t="shared" si="34" ref="X26:X34">F26-W26</f>
        <v>290472.640625</v>
      </c>
    </row>
    <row r="27" spans="1:24" ht="15">
      <c r="A27" s="5" t="s">
        <v>47</v>
      </c>
      <c r="B27" s="5" t="s">
        <v>49</v>
      </c>
      <c r="C27" s="6">
        <v>2940000</v>
      </c>
      <c r="D27" s="6">
        <v>660000</v>
      </c>
      <c r="E27" s="17">
        <f t="shared" si="0"/>
        <v>1703350</v>
      </c>
      <c r="F27" s="6">
        <v>410000</v>
      </c>
      <c r="G27" s="6">
        <v>1870000</v>
      </c>
      <c r="H27" s="6">
        <f t="shared" si="26"/>
        <v>826650</v>
      </c>
      <c r="I27" s="7">
        <v>295465</v>
      </c>
      <c r="J27" s="7">
        <v>1837</v>
      </c>
      <c r="K27" s="7">
        <v>0</v>
      </c>
      <c r="L27" s="8">
        <v>947</v>
      </c>
      <c r="M27" s="8">
        <v>921</v>
      </c>
      <c r="N27" s="9">
        <f t="shared" si="27"/>
        <v>65808.11363636363</v>
      </c>
      <c r="O27" s="9">
        <f t="shared" si="28"/>
        <v>22044</v>
      </c>
      <c r="P27" s="9">
        <f t="shared" si="29"/>
        <v>4840.477746212121</v>
      </c>
      <c r="Q27" s="9">
        <f t="shared" si="30"/>
        <v>28539.232954545456</v>
      </c>
      <c r="R27" s="9">
        <f t="shared" si="31"/>
        <v>18370</v>
      </c>
      <c r="S27" s="26">
        <f t="shared" si="32"/>
        <v>139601.82433712122</v>
      </c>
      <c r="T27" s="9">
        <f t="shared" si="20"/>
        <v>10645.9375</v>
      </c>
      <c r="U27" s="9">
        <f t="shared" si="21"/>
        <v>8516.75</v>
      </c>
      <c r="V27" s="9">
        <f t="shared" si="22"/>
        <v>102201</v>
      </c>
      <c r="W27" s="26">
        <f t="shared" si="33"/>
        <v>260965.51183712122</v>
      </c>
      <c r="X27" s="9">
        <f t="shared" si="34"/>
        <v>149034.48816287878</v>
      </c>
    </row>
    <row r="28" spans="1:24" ht="15">
      <c r="A28" s="5" t="s">
        <v>47</v>
      </c>
      <c r="B28" s="5" t="s">
        <v>42</v>
      </c>
      <c r="C28" s="6">
        <v>3100000</v>
      </c>
      <c r="D28" s="6">
        <v>680000</v>
      </c>
      <c r="E28" s="17">
        <f>C28-F28-H28</f>
        <v>1736400</v>
      </c>
      <c r="F28" s="6">
        <v>460000</v>
      </c>
      <c r="G28" s="6">
        <v>1960000</v>
      </c>
      <c r="H28" s="6">
        <f t="shared" si="26"/>
        <v>903600</v>
      </c>
      <c r="I28" s="7">
        <v>330344</v>
      </c>
      <c r="J28" s="7">
        <v>2008</v>
      </c>
      <c r="K28" s="7">
        <v>0</v>
      </c>
      <c r="L28" s="8">
        <v>944</v>
      </c>
      <c r="M28" s="8">
        <v>928</v>
      </c>
      <c r="N28" s="9">
        <f>1176*I28/5280</f>
        <v>73576.61818181818</v>
      </c>
      <c r="O28" s="9">
        <f>12*J28</f>
        <v>24096</v>
      </c>
      <c r="P28" s="9">
        <f>86.5*I28/5280</f>
        <v>5411.885606060606</v>
      </c>
      <c r="Q28" s="9">
        <f>510*I28/5280</f>
        <v>31908.227272727272</v>
      </c>
      <c r="R28" s="9">
        <f>10*J28</f>
        <v>20080</v>
      </c>
      <c r="S28" s="26">
        <f>SUM(N28:R28)</f>
        <v>155072.73106060605</v>
      </c>
      <c r="T28" s="9">
        <f>0.0125*E28*0.5</f>
        <v>10852.5</v>
      </c>
      <c r="U28" s="9">
        <f>0.01*E28*0.5</f>
        <v>8682</v>
      </c>
      <c r="V28" s="9">
        <f>0.06*E28</f>
        <v>104184</v>
      </c>
      <c r="W28" s="26">
        <f>SUM(S28:V28)</f>
        <v>278791.2310606061</v>
      </c>
      <c r="X28" s="9">
        <f>F28-W28</f>
        <v>181208.76893939392</v>
      </c>
    </row>
    <row r="29" spans="1:24" ht="15">
      <c r="A29" s="5" t="s">
        <v>47</v>
      </c>
      <c r="B29" s="21" t="s">
        <v>50</v>
      </c>
      <c r="C29" s="17">
        <v>4730000</v>
      </c>
      <c r="D29" s="17">
        <v>920000</v>
      </c>
      <c r="E29" s="17">
        <f t="shared" si="0"/>
        <v>2671900</v>
      </c>
      <c r="F29" s="17">
        <v>790000</v>
      </c>
      <c r="G29" s="17">
        <v>3020000</v>
      </c>
      <c r="H29" s="17">
        <f t="shared" si="26"/>
        <v>1268100</v>
      </c>
      <c r="I29" s="22">
        <v>510203</v>
      </c>
      <c r="J29" s="22">
        <v>2818</v>
      </c>
      <c r="K29" s="22">
        <v>0</v>
      </c>
      <c r="L29" s="23">
        <v>1007</v>
      </c>
      <c r="M29" s="23">
        <v>1039</v>
      </c>
      <c r="N29" s="24">
        <f t="shared" si="27"/>
        <v>113636.12272727273</v>
      </c>
      <c r="O29" s="24">
        <f t="shared" si="28"/>
        <v>33816</v>
      </c>
      <c r="P29" s="24">
        <f t="shared" si="29"/>
        <v>8358.439299242424</v>
      </c>
      <c r="Q29" s="24">
        <f t="shared" si="30"/>
        <v>49280.97159090909</v>
      </c>
      <c r="R29" s="24">
        <f t="shared" si="31"/>
        <v>28180</v>
      </c>
      <c r="S29" s="29">
        <f t="shared" si="32"/>
        <v>233271.53361742425</v>
      </c>
      <c r="T29" s="24">
        <f t="shared" si="20"/>
        <v>16699.375</v>
      </c>
      <c r="U29" s="24">
        <f t="shared" si="21"/>
        <v>13359.5</v>
      </c>
      <c r="V29" s="24">
        <f t="shared" si="22"/>
        <v>160314</v>
      </c>
      <c r="W29" s="29">
        <f t="shared" si="33"/>
        <v>423644.40861742425</v>
      </c>
      <c r="X29" s="24">
        <f t="shared" si="34"/>
        <v>366355.59138257575</v>
      </c>
    </row>
    <row r="30" spans="1:24" ht="15">
      <c r="A30" s="5" t="s">
        <v>47</v>
      </c>
      <c r="B30" s="5" t="s">
        <v>43</v>
      </c>
      <c r="C30" s="6">
        <v>3610000</v>
      </c>
      <c r="D30" s="6">
        <v>620000</v>
      </c>
      <c r="E30" s="17">
        <f>C30-F30-H30</f>
        <v>2207100</v>
      </c>
      <c r="F30" s="6">
        <v>610000</v>
      </c>
      <c r="G30" s="6">
        <v>2380000</v>
      </c>
      <c r="H30" s="6">
        <f t="shared" si="26"/>
        <v>792900</v>
      </c>
      <c r="I30" s="7">
        <v>376125</v>
      </c>
      <c r="J30" s="7">
        <v>1762</v>
      </c>
      <c r="K30" s="7">
        <v>0</v>
      </c>
      <c r="L30" s="8">
        <v>619</v>
      </c>
      <c r="M30" s="8">
        <v>671</v>
      </c>
      <c r="N30" s="9">
        <f>1176*I30/5280</f>
        <v>83773.29545454546</v>
      </c>
      <c r="O30" s="9">
        <f>12*J30</f>
        <v>21144</v>
      </c>
      <c r="P30" s="9">
        <f>86.5*I30/5280</f>
        <v>6161.896306818182</v>
      </c>
      <c r="Q30" s="9">
        <f>510*I30/5280</f>
        <v>36330.255681818184</v>
      </c>
      <c r="R30" s="9">
        <f>10*J30</f>
        <v>17620</v>
      </c>
      <c r="S30" s="26">
        <f>SUM(N30:R30)</f>
        <v>165029.44744318182</v>
      </c>
      <c r="T30" s="9">
        <f>0.0125*E30*0.5</f>
        <v>13794.375</v>
      </c>
      <c r="U30" s="9">
        <f>0.01*E30*0.5</f>
        <v>11035.5</v>
      </c>
      <c r="V30" s="9">
        <f>0.06*E30</f>
        <v>132426</v>
      </c>
      <c r="W30" s="26">
        <f>SUM(S30:V30)</f>
        <v>322285.3224431818</v>
      </c>
      <c r="X30" s="9">
        <f>F30-W30</f>
        <v>287714.6775568182</v>
      </c>
    </row>
    <row r="31" spans="1:24" ht="15">
      <c r="A31" s="5" t="s">
        <v>47</v>
      </c>
      <c r="B31" s="5" t="s">
        <v>51</v>
      </c>
      <c r="C31" s="6">
        <v>2650000</v>
      </c>
      <c r="D31" s="6">
        <v>430000</v>
      </c>
      <c r="E31" s="17">
        <f t="shared" si="0"/>
        <v>1974150</v>
      </c>
      <c r="F31" s="6">
        <v>400000</v>
      </c>
      <c r="G31" s="6">
        <v>1820000</v>
      </c>
      <c r="H31" s="6">
        <f t="shared" si="26"/>
        <v>275850</v>
      </c>
      <c r="I31" s="7">
        <v>137234</v>
      </c>
      <c r="J31" s="7">
        <v>613</v>
      </c>
      <c r="K31" s="7">
        <v>0</v>
      </c>
      <c r="L31" s="8">
        <v>509</v>
      </c>
      <c r="M31" s="7">
        <v>510</v>
      </c>
      <c r="N31" s="9">
        <f t="shared" si="27"/>
        <v>30565.754545454547</v>
      </c>
      <c r="O31" s="9">
        <f t="shared" si="28"/>
        <v>7356</v>
      </c>
      <c r="P31" s="9">
        <f t="shared" si="29"/>
        <v>2248.2464015151513</v>
      </c>
      <c r="Q31" s="9">
        <f t="shared" si="30"/>
        <v>13255.556818181818</v>
      </c>
      <c r="R31" s="9">
        <f t="shared" si="31"/>
        <v>6130</v>
      </c>
      <c r="S31" s="26">
        <f t="shared" si="32"/>
        <v>59555.55776515151</v>
      </c>
      <c r="T31" s="9">
        <f t="shared" si="20"/>
        <v>12338.4375</v>
      </c>
      <c r="U31" s="9">
        <f t="shared" si="21"/>
        <v>9870.75</v>
      </c>
      <c r="V31" s="9">
        <f t="shared" si="22"/>
        <v>118449</v>
      </c>
      <c r="W31" s="26">
        <f t="shared" si="33"/>
        <v>200213.74526515152</v>
      </c>
      <c r="X31" s="9">
        <f t="shared" si="34"/>
        <v>199786.25473484848</v>
      </c>
    </row>
    <row r="32" spans="1:24" ht="15">
      <c r="A32" s="5" t="s">
        <v>47</v>
      </c>
      <c r="B32" s="5" t="s">
        <v>52</v>
      </c>
      <c r="C32" s="6"/>
      <c r="D32" s="6"/>
      <c r="E32" s="17">
        <f t="shared" si="0"/>
        <v>0</v>
      </c>
      <c r="F32" s="6"/>
      <c r="G32" s="6"/>
      <c r="H32" s="6"/>
      <c r="I32" s="7"/>
      <c r="J32" s="7"/>
      <c r="K32" s="7"/>
      <c r="L32" s="8"/>
      <c r="M32" s="7"/>
      <c r="S32" s="26"/>
      <c r="T32" s="9">
        <f t="shared" si="20"/>
        <v>0</v>
      </c>
      <c r="U32" s="9">
        <f t="shared" si="21"/>
        <v>0</v>
      </c>
      <c r="V32" s="9">
        <f t="shared" si="22"/>
        <v>0</v>
      </c>
      <c r="W32" s="26"/>
      <c r="X32" s="9"/>
    </row>
    <row r="33" spans="1:24" ht="15">
      <c r="A33" s="5" t="s">
        <v>47</v>
      </c>
      <c r="B33" s="5" t="s">
        <v>53</v>
      </c>
      <c r="C33" s="6">
        <v>2480000</v>
      </c>
      <c r="D33" s="6">
        <v>450000</v>
      </c>
      <c r="E33" s="17">
        <f t="shared" si="0"/>
        <v>1353500</v>
      </c>
      <c r="F33" s="6">
        <v>420000</v>
      </c>
      <c r="G33" s="6">
        <v>1610000</v>
      </c>
      <c r="H33" s="6">
        <f>J33*450</f>
        <v>706500</v>
      </c>
      <c r="I33" s="7">
        <v>258480</v>
      </c>
      <c r="J33" s="7">
        <v>1570</v>
      </c>
      <c r="K33" s="7">
        <v>0</v>
      </c>
      <c r="L33" s="8">
        <v>418</v>
      </c>
      <c r="M33" s="8">
        <v>426</v>
      </c>
      <c r="N33" s="9">
        <f t="shared" si="27"/>
        <v>57570.545454545456</v>
      </c>
      <c r="O33" s="9">
        <f t="shared" si="28"/>
        <v>18840</v>
      </c>
      <c r="P33" s="9">
        <f t="shared" si="29"/>
        <v>4234.568181818182</v>
      </c>
      <c r="Q33" s="9">
        <f t="shared" si="30"/>
        <v>24966.81818181818</v>
      </c>
      <c r="R33" s="9">
        <f t="shared" si="31"/>
        <v>15700</v>
      </c>
      <c r="S33" s="26">
        <f t="shared" si="32"/>
        <v>121311.93181818181</v>
      </c>
      <c r="T33" s="9">
        <f t="shared" si="20"/>
        <v>8459.375</v>
      </c>
      <c r="U33" s="9">
        <f t="shared" si="21"/>
        <v>6767.5</v>
      </c>
      <c r="V33" s="9">
        <f t="shared" si="22"/>
        <v>81210</v>
      </c>
      <c r="W33" s="26">
        <f t="shared" si="33"/>
        <v>217748.80681818182</v>
      </c>
      <c r="X33" s="9">
        <f t="shared" si="34"/>
        <v>202251.19318181818</v>
      </c>
    </row>
    <row r="34" spans="1:24" ht="15">
      <c r="A34" s="10"/>
      <c r="B34" s="10" t="s">
        <v>46</v>
      </c>
      <c r="C34" s="13">
        <f>SUM(C26:C33)</f>
        <v>23060000</v>
      </c>
      <c r="D34" s="13">
        <f aca="true" t="shared" si="35" ref="D34:M34">SUM(D26:D33)</f>
        <v>4450000</v>
      </c>
      <c r="E34" s="19">
        <f t="shared" si="35"/>
        <v>13775500</v>
      </c>
      <c r="F34" s="13">
        <f t="shared" si="35"/>
        <v>3700000</v>
      </c>
      <c r="G34" s="13">
        <f t="shared" si="35"/>
        <v>14910000</v>
      </c>
      <c r="H34" s="13">
        <f t="shared" si="35"/>
        <v>5584500</v>
      </c>
      <c r="I34" s="14">
        <f t="shared" si="35"/>
        <v>2289694</v>
      </c>
      <c r="J34" s="15">
        <f t="shared" si="35"/>
        <v>12410</v>
      </c>
      <c r="K34" s="15">
        <f t="shared" si="35"/>
        <v>0</v>
      </c>
      <c r="L34" s="15">
        <f t="shared" si="35"/>
        <v>5199</v>
      </c>
      <c r="M34" s="15">
        <f t="shared" si="35"/>
        <v>5292</v>
      </c>
      <c r="N34" s="9">
        <f t="shared" si="27"/>
        <v>509977.3</v>
      </c>
      <c r="O34" s="9">
        <f t="shared" si="28"/>
        <v>148920</v>
      </c>
      <c r="P34" s="9">
        <f t="shared" si="29"/>
        <v>37511.08541666667</v>
      </c>
      <c r="Q34" s="9">
        <f t="shared" si="30"/>
        <v>221163.625</v>
      </c>
      <c r="R34" s="9">
        <f t="shared" si="31"/>
        <v>124100</v>
      </c>
      <c r="S34" s="26">
        <f t="shared" si="32"/>
        <v>1041672.0104166667</v>
      </c>
      <c r="T34" s="9">
        <f t="shared" si="20"/>
        <v>86096.875</v>
      </c>
      <c r="U34" s="9">
        <f t="shared" si="21"/>
        <v>68877.5</v>
      </c>
      <c r="V34" s="9">
        <f t="shared" si="22"/>
        <v>826530</v>
      </c>
      <c r="W34" s="26">
        <f t="shared" si="33"/>
        <v>2023176.3854166667</v>
      </c>
      <c r="X34" s="9">
        <f t="shared" si="34"/>
        <v>1676823.6145833333</v>
      </c>
    </row>
    <row r="35" spans="1:13" ht="15">
      <c r="A35" s="5"/>
      <c r="B35" s="10"/>
      <c r="C35" s="13"/>
      <c r="D35" s="13"/>
      <c r="E35" s="17">
        <f t="shared" si="0"/>
        <v>0</v>
      </c>
      <c r="F35" s="13"/>
      <c r="G35" s="13"/>
      <c r="H35" s="13"/>
      <c r="I35" s="14"/>
      <c r="J35" s="15"/>
      <c r="K35" s="15"/>
      <c r="L35" s="15"/>
      <c r="M35" s="15"/>
    </row>
    <row r="36" spans="1:24" ht="15">
      <c r="A36" s="10"/>
      <c r="B36" s="10" t="s">
        <v>54</v>
      </c>
      <c r="C36" s="13">
        <f>C17+C24</f>
        <v>44180000</v>
      </c>
      <c r="D36" s="13">
        <f>D17+D24</f>
        <v>9090000</v>
      </c>
      <c r="E36" s="17">
        <f t="shared" si="0"/>
        <v>25522750</v>
      </c>
      <c r="F36" s="13">
        <f aca="true" t="shared" si="36" ref="F36:S36">F17+F24</f>
        <v>7270000</v>
      </c>
      <c r="G36" s="13">
        <f t="shared" si="36"/>
        <v>27820000</v>
      </c>
      <c r="H36" s="13">
        <f t="shared" si="36"/>
        <v>11387250</v>
      </c>
      <c r="I36" s="14">
        <f t="shared" si="36"/>
        <v>4665528</v>
      </c>
      <c r="J36" s="15">
        <f t="shared" si="36"/>
        <v>25305</v>
      </c>
      <c r="K36" s="15">
        <f t="shared" si="36"/>
        <v>1750</v>
      </c>
      <c r="L36" s="15">
        <f t="shared" si="36"/>
        <v>9896</v>
      </c>
      <c r="M36" s="15">
        <f t="shared" si="36"/>
        <v>10758</v>
      </c>
      <c r="N36" s="15">
        <f t="shared" si="36"/>
        <v>1039140.3272727274</v>
      </c>
      <c r="O36" s="15">
        <f t="shared" si="36"/>
        <v>303660</v>
      </c>
      <c r="P36" s="15">
        <f t="shared" si="36"/>
        <v>76433.3659090909</v>
      </c>
      <c r="Q36" s="15">
        <f t="shared" si="36"/>
        <v>450647.5909090909</v>
      </c>
      <c r="R36" s="15">
        <f t="shared" si="36"/>
        <v>253050</v>
      </c>
      <c r="S36" s="28">
        <f t="shared" si="36"/>
        <v>2122931.284090909</v>
      </c>
      <c r="T36" s="9">
        <f t="shared" si="20"/>
        <v>159517.1875</v>
      </c>
      <c r="U36" s="9">
        <f t="shared" si="21"/>
        <v>127613.75</v>
      </c>
      <c r="V36" s="9">
        <f t="shared" si="22"/>
        <v>1531365</v>
      </c>
      <c r="W36" s="28">
        <f>W17+W24</f>
        <v>3941427.221590909</v>
      </c>
      <c r="X36" s="15">
        <f>X17+X24</f>
        <v>3328572.778409091</v>
      </c>
    </row>
    <row r="37" spans="1:24" ht="15">
      <c r="A37" s="10"/>
      <c r="B37" s="10" t="s">
        <v>55</v>
      </c>
      <c r="C37" s="13">
        <f aca="true" t="shared" si="37" ref="C37:S37">C17+C24+C34</f>
        <v>67240000</v>
      </c>
      <c r="D37" s="13">
        <f t="shared" si="37"/>
        <v>13540000</v>
      </c>
      <c r="E37" s="19">
        <f t="shared" si="37"/>
        <v>39298250</v>
      </c>
      <c r="F37" s="13">
        <f t="shared" si="37"/>
        <v>10970000</v>
      </c>
      <c r="G37" s="13">
        <f t="shared" si="37"/>
        <v>42730000</v>
      </c>
      <c r="H37" s="13">
        <f t="shared" si="37"/>
        <v>16971750</v>
      </c>
      <c r="I37" s="14">
        <f t="shared" si="37"/>
        <v>6955222</v>
      </c>
      <c r="J37" s="15">
        <f t="shared" si="37"/>
        <v>37715</v>
      </c>
      <c r="K37" s="15">
        <f t="shared" si="37"/>
        <v>1750</v>
      </c>
      <c r="L37" s="15">
        <f t="shared" si="37"/>
        <v>15095</v>
      </c>
      <c r="M37" s="15">
        <f t="shared" si="37"/>
        <v>16050</v>
      </c>
      <c r="N37" s="15">
        <f t="shared" si="37"/>
        <v>1549117.6272727274</v>
      </c>
      <c r="O37" s="15">
        <f t="shared" si="37"/>
        <v>452580</v>
      </c>
      <c r="P37" s="15">
        <f t="shared" si="37"/>
        <v>113944.45132575757</v>
      </c>
      <c r="Q37" s="15">
        <f t="shared" si="37"/>
        <v>671811.2159090908</v>
      </c>
      <c r="R37" s="15">
        <f t="shared" si="37"/>
        <v>377150</v>
      </c>
      <c r="S37" s="28">
        <f t="shared" si="37"/>
        <v>3164603.294507576</v>
      </c>
      <c r="T37" s="9">
        <f t="shared" si="20"/>
        <v>245614.0625</v>
      </c>
      <c r="U37" s="9">
        <f t="shared" si="21"/>
        <v>196491.25</v>
      </c>
      <c r="V37" s="9">
        <f t="shared" si="22"/>
        <v>2357895</v>
      </c>
      <c r="W37" s="28">
        <f>W17+W24+W34</f>
        <v>5964603.607007576</v>
      </c>
      <c r="X37" s="15">
        <f>X17+X24+X34</f>
        <v>5005396.392992424</v>
      </c>
    </row>
  </sheetData>
  <sheetProtection/>
  <mergeCells count="1">
    <mergeCell ref="B1:X1"/>
  </mergeCells>
  <printOptions horizontalCentered="1" verticalCentered="1"/>
  <pageMargins left="0.25" right="0.25" top="0.75" bottom="0.75" header="0.3" footer="0.3"/>
  <pageSetup fitToHeight="0" fitToWidth="1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J</cp:lastModifiedBy>
  <cp:lastPrinted>2017-04-04T13:56:03Z</cp:lastPrinted>
  <dcterms:created xsi:type="dcterms:W3CDTF">2017-01-27T05:17:31Z</dcterms:created>
  <dcterms:modified xsi:type="dcterms:W3CDTF">2017-04-04T14:00:13Z</dcterms:modified>
  <cp:category/>
  <cp:version/>
  <cp:contentType/>
  <cp:contentStatus/>
</cp:coreProperties>
</file>